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-15" windowWidth="17970" windowHeight="12840"/>
  </bookViews>
  <sheets>
    <sheet name="Sheet1" sheetId="1" r:id="rId1"/>
  </sheets>
  <definedNames>
    <definedName name="Hebrews">Sheet1!$G$2</definedName>
    <definedName name="I_Peter">Sheet1!$G$27</definedName>
    <definedName name="IIPeter">Sheet1!$G$37</definedName>
    <definedName name="IPeter">Sheet1!$G$28</definedName>
    <definedName name="_xlnm.Print_Area" localSheetId="0">Sheet1!$A$1:$F$51</definedName>
    <definedName name="Week01">Sheet1!$A$2</definedName>
    <definedName name="Week02">Sheet1!$A$3</definedName>
    <definedName name="Week03">Sheet1!$A$4</definedName>
    <definedName name="Week04">Sheet1!$A$5</definedName>
    <definedName name="Week05">Sheet1!$A$7</definedName>
    <definedName name="Week06">Sheet1!$A$8</definedName>
    <definedName name="Week07">Sheet1!$A$9</definedName>
    <definedName name="Week08">Sheet1!$A$10</definedName>
    <definedName name="Week09">Sheet1!$A$11</definedName>
    <definedName name="Week10">Sheet1!$A$13</definedName>
    <definedName name="Week11">Sheet1!$A$14</definedName>
    <definedName name="Week12">Sheet1!$A$15</definedName>
    <definedName name="Week13">Sheet1!$A$16</definedName>
    <definedName name="Week14">Sheet1!$A$17</definedName>
    <definedName name="Week15">Sheet1!$A$19</definedName>
    <definedName name="Week16">Sheet1!$A$20</definedName>
    <definedName name="Week17">Sheet1!$A$21</definedName>
    <definedName name="Week18">Sheet1!$A$22</definedName>
    <definedName name="Week19">Sheet1!$A$23</definedName>
    <definedName name="Week20">Sheet1!$A$24</definedName>
    <definedName name="Week21">Sheet1!$A$26</definedName>
    <definedName name="Week22">Sheet1!$A$27</definedName>
    <definedName name="Week23">Sheet1!$A$28</definedName>
    <definedName name="Week24">Sheet1!$A$29</definedName>
    <definedName name="Week25">Sheet1!$A$31</definedName>
    <definedName name="Week26">Sheet1!$A$32</definedName>
    <definedName name="Week27">Sheet1!$A$33</definedName>
    <definedName name="Week28">Sheet1!$A$34</definedName>
    <definedName name="Week29">Sheet1!$A$36</definedName>
    <definedName name="Week30">Sheet1!$A$37</definedName>
    <definedName name="Week31">Sheet1!$A$38</definedName>
    <definedName name="Week32">Sheet1!$A$39</definedName>
    <definedName name="Week33">Sheet1!$A$40</definedName>
    <definedName name="Week34">Sheet1!$A$41</definedName>
    <definedName name="x">Sheet1!$G$28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G20" i="1"/>
  <c r="G19" i="1"/>
  <c r="G16" i="1"/>
  <c r="G39" i="1"/>
  <c r="G37" i="1"/>
  <c r="G36" i="1"/>
  <c r="G33" i="1"/>
  <c r="G32" i="1"/>
  <c r="G31" i="1"/>
  <c r="G28" i="1"/>
  <c r="G27" i="1"/>
  <c r="G26" i="1"/>
  <c r="G25" i="1"/>
  <c r="G18" i="1"/>
  <c r="G15" i="1"/>
  <c r="G14" i="1"/>
  <c r="G13" i="1"/>
  <c r="G12" i="1"/>
  <c r="G10" i="1"/>
  <c r="G9" i="1"/>
  <c r="G8" i="1"/>
  <c r="G7" i="1"/>
  <c r="G6" i="1"/>
  <c r="G5" i="1"/>
  <c r="G4" i="1"/>
  <c r="G3" i="1"/>
  <c r="K3" i="1"/>
  <c r="K4" i="1"/>
  <c r="K5" i="1"/>
  <c r="K7" i="1"/>
  <c r="K8" i="1"/>
  <c r="K9" i="1"/>
  <c r="K10" i="1"/>
  <c r="K11" i="1"/>
  <c r="K13" i="1"/>
  <c r="K14" i="1"/>
  <c r="K15" i="1"/>
  <c r="K16" i="1"/>
  <c r="K17" i="1"/>
  <c r="K19" i="1"/>
  <c r="K20" i="1"/>
  <c r="K23" i="1"/>
  <c r="K24" i="1"/>
  <c r="K26" i="1"/>
  <c r="K27" i="1"/>
  <c r="K28" i="1"/>
  <c r="K29" i="1"/>
  <c r="A3" i="1"/>
  <c r="A4" i="1"/>
  <c r="A5" i="1"/>
  <c r="A7" i="1"/>
  <c r="A8" i="1"/>
  <c r="A9" i="1"/>
  <c r="A10" i="1"/>
  <c r="A11" i="1"/>
  <c r="A13" i="1"/>
  <c r="A14" i="1"/>
  <c r="A15" i="1"/>
  <c r="A16" i="1"/>
  <c r="A17" i="1"/>
  <c r="A19" i="1"/>
  <c r="A20" i="1"/>
  <c r="A21" i="1"/>
  <c r="A22" i="1"/>
  <c r="A23" i="1"/>
  <c r="A24" i="1"/>
  <c r="A26" i="1"/>
  <c r="E22" i="1"/>
  <c r="B24" i="1"/>
  <c r="B23" i="1"/>
  <c r="E31" i="1"/>
  <c r="E32" i="1"/>
  <c r="E33" i="1"/>
  <c r="E34" i="1"/>
  <c r="F35" i="1"/>
  <c r="E36" i="1"/>
  <c r="E37" i="1"/>
  <c r="E38" i="1"/>
  <c r="E39" i="1"/>
  <c r="E40" i="1"/>
  <c r="E41" i="1"/>
  <c r="E42" i="1"/>
  <c r="F43" i="1"/>
  <c r="E29" i="1"/>
  <c r="A27" i="1"/>
  <c r="A28" i="1"/>
  <c r="A29" i="1"/>
  <c r="A31" i="1"/>
  <c r="A32" i="1"/>
  <c r="A33" i="1"/>
  <c r="A34" i="1"/>
  <c r="A35" i="1"/>
  <c r="E8" i="1"/>
  <c r="E9" i="1"/>
  <c r="E10" i="1"/>
  <c r="E7" i="1"/>
  <c r="E11" i="1"/>
  <c r="F12" i="1"/>
  <c r="E2" i="1"/>
  <c r="E3" i="1"/>
  <c r="E4" i="1"/>
  <c r="E5" i="1"/>
  <c r="F6" i="1"/>
  <c r="A6" i="1"/>
  <c r="A36" i="1"/>
  <c r="A30" i="1"/>
  <c r="A18" i="1"/>
  <c r="A12" i="1"/>
  <c r="C41" i="1"/>
  <c r="B41" i="1"/>
  <c r="C40" i="1"/>
  <c r="C39" i="1"/>
  <c r="C37" i="1"/>
  <c r="E13" i="1"/>
  <c r="E14" i="1"/>
  <c r="E15" i="1"/>
  <c r="E16" i="1"/>
  <c r="E17" i="1"/>
  <c r="F18" i="1"/>
  <c r="E19" i="1"/>
  <c r="E21" i="1"/>
  <c r="F25" i="1"/>
  <c r="J44" i="1"/>
  <c r="A37" i="1"/>
  <c r="A38" i="1"/>
  <c r="A39" i="1"/>
  <c r="A40" i="1"/>
  <c r="A41" i="1"/>
  <c r="K31" i="1"/>
  <c r="K32" i="1"/>
  <c r="K33" i="1"/>
  <c r="K34" i="1"/>
  <c r="K36" i="1"/>
  <c r="K37" i="1"/>
  <c r="K38" i="1"/>
  <c r="K39" i="1"/>
  <c r="K40" i="1"/>
  <c r="K41" i="1"/>
  <c r="C7" i="1"/>
  <c r="B7" i="1"/>
  <c r="C13" i="1"/>
  <c r="B13" i="1"/>
  <c r="E28" i="1"/>
  <c r="F30" i="1"/>
  <c r="C19" i="1"/>
  <c r="B17" i="1"/>
  <c r="B16" i="1"/>
  <c r="B15" i="1"/>
  <c r="B11" i="1"/>
  <c r="B10" i="1"/>
  <c r="B8" i="1"/>
  <c r="B5" i="1"/>
  <c r="B4" i="1"/>
  <c r="B3" i="1"/>
  <c r="B26" i="1"/>
  <c r="B2" i="1"/>
  <c r="C34" i="1"/>
  <c r="C33" i="1"/>
  <c r="C32" i="1"/>
  <c r="C29" i="1"/>
  <c r="C28" i="1"/>
  <c r="C27" i="1"/>
  <c r="C26" i="1"/>
  <c r="C22" i="1"/>
  <c r="C21" i="1"/>
  <c r="C20" i="1"/>
  <c r="C16" i="1"/>
  <c r="C15" i="1"/>
  <c r="C14" i="1"/>
  <c r="C11" i="1"/>
  <c r="C10" i="1"/>
  <c r="C9" i="1"/>
  <c r="C8" i="1"/>
  <c r="C5" i="1"/>
  <c r="C4" i="1"/>
  <c r="B36" i="1"/>
  <c r="B20" i="1"/>
  <c r="B19" i="1"/>
  <c r="B14" i="1"/>
  <c r="B9" i="1"/>
  <c r="C36" i="1"/>
  <c r="C31" i="1"/>
  <c r="C24" i="1"/>
  <c r="C23" i="1"/>
  <c r="C17" i="1"/>
  <c r="F44" i="1"/>
  <c r="B29" i="1"/>
  <c r="B34" i="1"/>
  <c r="B40" i="1"/>
  <c r="B39" i="1"/>
  <c r="B37" i="1"/>
  <c r="B33" i="1"/>
  <c r="B31" i="1"/>
  <c r="B27" i="1"/>
  <c r="B32" i="1"/>
  <c r="B28" i="1"/>
</calcChain>
</file>

<file path=xl/sharedStrings.xml><?xml version="1.0" encoding="utf-8"?>
<sst xmlns="http://schemas.openxmlformats.org/spreadsheetml/2006/main" count="29" uniqueCount="29">
  <si>
    <t>Verses</t>
  </si>
  <si>
    <t>Totals</t>
  </si>
  <si>
    <t>Quiz Meets/Location</t>
  </si>
  <si>
    <t>Christmas</t>
  </si>
  <si>
    <t>New Years</t>
  </si>
  <si>
    <t xml:space="preserve">Total:  </t>
  </si>
  <si>
    <t>Chapter</t>
  </si>
  <si>
    <t xml:space="preserve">Book </t>
  </si>
  <si>
    <t>Friday or Saturday</t>
  </si>
  <si>
    <t>Matthew</t>
  </si>
  <si>
    <t>1:18-25; 2:1-23</t>
  </si>
  <si>
    <t xml:space="preserve">NCD Invitational - </t>
  </si>
  <si>
    <t xml:space="preserve">Quiz Meet #6, Tournament &amp; Awards, 10:00am start time
</t>
  </si>
  <si>
    <t>1/1/2021  New Years Day
1/18/2021  Martin Luther King Day
2/15/2021 President's Day</t>
  </si>
  <si>
    <t>11/7/2020    Deer Opener
11/26/2020  Thanksgiving Day
12/25/2020  Christmas Day</t>
  </si>
  <si>
    <t>Sunday</t>
  </si>
  <si>
    <t>Wk</t>
  </si>
  <si>
    <t>Easter Break</t>
  </si>
  <si>
    <t>January 15-16, Fri-Sat</t>
  </si>
  <si>
    <t>April 23 or 24, 2020</t>
  </si>
  <si>
    <t>April 24, Saturday</t>
  </si>
  <si>
    <t>2/26-28/2021  CMA Men's Retreat
4/4/2021 Easter
4/16-17/2021 Mache</t>
  </si>
  <si>
    <t xml:space="preserve">Quiz Meet #1 - 12:30pm start time
</t>
  </si>
  <si>
    <t xml:space="preserve">Quiz Meet #2 - 12:30pm start time
</t>
  </si>
  <si>
    <t xml:space="preserve">Quiz Meet #3 - 12:30pm start time
</t>
  </si>
  <si>
    <t xml:space="preserve">Quiz Meet #4 - 12:30pm start time
</t>
  </si>
  <si>
    <t>Quiz Meet #5 - 12:30pm start time</t>
  </si>
  <si>
    <t>Try-outs for Internationals - tentative date</t>
  </si>
  <si>
    <t>3:1-17;
4:1-25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</si>
</sst>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2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4" xfId="0" applyFont="1" applyBorder="1" applyAlignment="1">
      <alignment horizontal="center"/>
    </xf>
    <xf numFmtId="0" fontId="3" fillId="0" borderId="8" xfId="0" applyFont="1" applyBorder="1" applyAlignment="1">
      <alignment horizontal="right" vertical="top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1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/>
    <xf numFmtId="0" fontId="3" fillId="0" borderId="8" xfId="0" applyFont="1" applyBorder="1" applyAlignment="1">
      <alignment vertical="top"/>
    </xf>
    <xf numFmtId="0" fontId="7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6" xfId="0" applyFont="1" applyBorder="1"/>
    <xf numFmtId="0" fontId="11" fillId="0" borderId="11" xfId="0" applyFont="1" applyBorder="1" applyAlignment="1">
      <alignment horizontal="right"/>
    </xf>
    <xf numFmtId="0" fontId="11" fillId="0" borderId="9" xfId="0" applyFont="1" applyBorder="1" applyAlignment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6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" fontId="8" fillId="0" borderId="2" xfId="0" quotePrefix="1" applyNumberFormat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16" fontId="9" fillId="0" borderId="2" xfId="0" quotePrefix="1" applyNumberFormat="1" applyFont="1" applyFill="1" applyBorder="1" applyAlignment="1">
      <alignment horizontal="center"/>
    </xf>
    <xf numFmtId="0" fontId="1" fillId="0" borderId="0" xfId="0" applyFont="1" applyFill="1"/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topLeftCell="A9" zoomScale="90" zoomScaleNormal="90" zoomScalePageLayoutView="80" workbookViewId="0">
      <selection activeCell="O35" sqref="O35"/>
    </sheetView>
  </sheetViews>
  <sheetFormatPr defaultColWidth="8.85546875" defaultRowHeight="15" x14ac:dyDescent="0.2"/>
  <cols>
    <col min="1" max="1" width="19" style="36" customWidth="1"/>
    <col min="2" max="2" width="10.85546875" style="18" bestFit="1" customWidth="1"/>
    <col min="3" max="3" width="10" style="15" bestFit="1" customWidth="1"/>
    <col min="4" max="4" width="56.85546875" style="4" customWidth="1"/>
    <col min="5" max="5" width="13.28515625" style="4" customWidth="1"/>
    <col min="6" max="6" width="11.5703125" style="4" customWidth="1"/>
    <col min="7" max="7" width="11.5703125" style="4" hidden="1" customWidth="1"/>
    <col min="8" max="10" width="8.85546875" style="1" hidden="1" customWidth="1"/>
    <col min="11" max="11" width="8.85546875" style="27" hidden="1" customWidth="1"/>
    <col min="12" max="16384" width="8.85546875" style="1"/>
  </cols>
  <sheetData>
    <row r="1" spans="1:11" s="21" customFormat="1" ht="21.75" customHeight="1" thickBot="1" x14ac:dyDescent="0.3">
      <c r="A1" s="30" t="s">
        <v>15</v>
      </c>
      <c r="B1" s="22" t="s">
        <v>7</v>
      </c>
      <c r="C1" s="23" t="s">
        <v>6</v>
      </c>
      <c r="D1" s="24" t="s">
        <v>2</v>
      </c>
      <c r="E1" s="24" t="s">
        <v>0</v>
      </c>
      <c r="F1" s="24" t="s">
        <v>1</v>
      </c>
      <c r="G1" s="25"/>
      <c r="K1" s="25" t="s">
        <v>16</v>
      </c>
    </row>
    <row r="2" spans="1:11" ht="25.5" x14ac:dyDescent="0.2">
      <c r="A2" s="31">
        <v>44073</v>
      </c>
      <c r="B2" s="11" t="str">
        <f>IF(G2&gt;" ",G2,"Review")</f>
        <v>Matthew</v>
      </c>
      <c r="C2" s="14" t="s">
        <v>10</v>
      </c>
      <c r="D2" s="7"/>
      <c r="E2" s="7">
        <f t="shared" ref="E2:E5" si="0">IF(J2-I2+1&gt;1,J2-I2+1,"")</f>
        <v>31</v>
      </c>
      <c r="F2" s="7"/>
      <c r="G2" s="13" t="s">
        <v>9</v>
      </c>
      <c r="H2" s="1">
        <v>2</v>
      </c>
      <c r="I2" s="1">
        <v>1</v>
      </c>
      <c r="J2" s="1">
        <v>31</v>
      </c>
      <c r="K2" s="27">
        <v>1</v>
      </c>
    </row>
    <row r="3" spans="1:11" ht="25.5" x14ac:dyDescent="0.2">
      <c r="A3" s="32">
        <f>Week01+7</f>
        <v>44080</v>
      </c>
      <c r="B3" s="11" t="str">
        <f t="shared" ref="B3:B5" si="1">IF(G3&gt;" ",G3,"Review")</f>
        <v>Matthew</v>
      </c>
      <c r="C3" s="14" t="s">
        <v>28</v>
      </c>
      <c r="D3" s="3"/>
      <c r="E3" s="7">
        <f t="shared" si="0"/>
        <v>42</v>
      </c>
      <c r="F3" s="3"/>
      <c r="G3" s="13" t="str">
        <f t="shared" ref="G3:G10" si="2">IF(H3&gt;0,"Matthew"," ")</f>
        <v>Matthew</v>
      </c>
      <c r="H3" s="1">
        <v>3</v>
      </c>
      <c r="I3" s="1">
        <v>1</v>
      </c>
      <c r="J3" s="1">
        <v>42</v>
      </c>
      <c r="K3" s="27">
        <f>K2+1</f>
        <v>2</v>
      </c>
    </row>
    <row r="4" spans="1:11" x14ac:dyDescent="0.2">
      <c r="A4" s="32">
        <f>Week02+7</f>
        <v>44087</v>
      </c>
      <c r="B4" s="11" t="str">
        <f t="shared" si="1"/>
        <v>Matthew</v>
      </c>
      <c r="C4" s="14" t="str">
        <f t="shared" ref="C4:C5" si="3">IF(H4&gt;0,CONCATENATE(H4,":",I4,"-",J4),"")</f>
        <v>5:1-48</v>
      </c>
      <c r="D4" s="3"/>
      <c r="E4" s="7">
        <f t="shared" si="0"/>
        <v>48</v>
      </c>
      <c r="F4" s="3"/>
      <c r="G4" s="13" t="str">
        <f t="shared" si="2"/>
        <v>Matthew</v>
      </c>
      <c r="H4" s="1">
        <v>5</v>
      </c>
      <c r="I4" s="1">
        <v>1</v>
      </c>
      <c r="J4" s="1">
        <v>48</v>
      </c>
      <c r="K4" s="27">
        <f t="shared" ref="K4:K41" si="4">K3+1</f>
        <v>3</v>
      </c>
    </row>
    <row r="5" spans="1:11" x14ac:dyDescent="0.2">
      <c r="A5" s="32">
        <f>Week03+7</f>
        <v>44094</v>
      </c>
      <c r="B5" s="11" t="str">
        <f t="shared" si="1"/>
        <v>Matthew</v>
      </c>
      <c r="C5" s="14" t="str">
        <f t="shared" si="3"/>
        <v>6:1-34</v>
      </c>
      <c r="D5" s="3"/>
      <c r="E5" s="7">
        <f t="shared" si="0"/>
        <v>34</v>
      </c>
      <c r="F5" s="3"/>
      <c r="G5" s="13" t="str">
        <f t="shared" si="2"/>
        <v>Matthew</v>
      </c>
      <c r="H5" s="1">
        <v>6</v>
      </c>
      <c r="I5" s="1">
        <v>1</v>
      </c>
      <c r="J5" s="1">
        <v>34</v>
      </c>
      <c r="K5" s="27">
        <f t="shared" si="4"/>
        <v>4</v>
      </c>
    </row>
    <row r="6" spans="1:11" s="6" customFormat="1" ht="30.75" customHeight="1" x14ac:dyDescent="0.2">
      <c r="A6" s="33" t="str">
        <f>CONCATENATE(TEXT(A5+6,"mmmm")," ",DAY(A5+6),", Saturday")</f>
        <v>September 26, Saturday</v>
      </c>
      <c r="B6" s="37" t="s">
        <v>22</v>
      </c>
      <c r="C6" s="38"/>
      <c r="D6" s="38"/>
      <c r="E6" s="39"/>
      <c r="F6" s="5">
        <f>SUM(E2:E5)</f>
        <v>155</v>
      </c>
      <c r="G6" s="13" t="str">
        <f t="shared" si="2"/>
        <v xml:space="preserve"> </v>
      </c>
      <c r="K6" s="27"/>
    </row>
    <row r="7" spans="1:11" x14ac:dyDescent="0.2">
      <c r="A7" s="32">
        <f>Week04+7</f>
        <v>44101</v>
      </c>
      <c r="B7" s="11" t="str">
        <f>IF(G7&gt;" ",G7,"Review")</f>
        <v>Matthew</v>
      </c>
      <c r="C7" s="14" t="str">
        <f>IF(H7&gt;0,CONCATENATE(H7,":",I7,"-",J7),"")</f>
        <v>7:1-29</v>
      </c>
      <c r="D7" s="3"/>
      <c r="E7" s="7">
        <f>IF(J7-I7+1&gt;1,J7-I7+1,"")</f>
        <v>29</v>
      </c>
      <c r="F7" s="3"/>
      <c r="G7" s="13" t="str">
        <f t="shared" si="2"/>
        <v>Matthew</v>
      </c>
      <c r="H7" s="1">
        <v>7</v>
      </c>
      <c r="I7" s="1">
        <v>1</v>
      </c>
      <c r="J7" s="1">
        <v>29</v>
      </c>
      <c r="K7" s="27">
        <f>K5+1</f>
        <v>5</v>
      </c>
    </row>
    <row r="8" spans="1:11" x14ac:dyDescent="0.2">
      <c r="A8" s="32">
        <f>Week05+7</f>
        <v>44108</v>
      </c>
      <c r="B8" s="11" t="str">
        <f t="shared" ref="B8:B10" si="5">IF(G8&gt;" ",G8,"Review")</f>
        <v>Matthew</v>
      </c>
      <c r="C8" s="14" t="str">
        <f t="shared" ref="C8:C11" si="6">IF(H8&gt;0,CONCATENATE(H8,":",I8,"-",J8),"")</f>
        <v>8:1-34</v>
      </c>
      <c r="D8" s="3"/>
      <c r="E8" s="7">
        <f t="shared" ref="E8:E10" si="7">IF(J8-I8+1&gt;1,J8-I8+1,"")</f>
        <v>34</v>
      </c>
      <c r="F8" s="3"/>
      <c r="G8" s="13" t="str">
        <f t="shared" si="2"/>
        <v>Matthew</v>
      </c>
      <c r="H8" s="1">
        <v>8</v>
      </c>
      <c r="I8" s="1">
        <v>1</v>
      </c>
      <c r="J8" s="1">
        <v>34</v>
      </c>
      <c r="K8" s="27">
        <f>K7+1</f>
        <v>6</v>
      </c>
    </row>
    <row r="9" spans="1:11" ht="15.75" customHeight="1" x14ac:dyDescent="0.2">
      <c r="A9" s="32">
        <f>Week06+7</f>
        <v>44115</v>
      </c>
      <c r="B9" s="11" t="str">
        <f t="shared" si="5"/>
        <v>Matthew</v>
      </c>
      <c r="C9" s="14" t="str">
        <f t="shared" si="6"/>
        <v>9:1-38</v>
      </c>
      <c r="D9" s="3"/>
      <c r="E9" s="7">
        <f t="shared" si="7"/>
        <v>38</v>
      </c>
      <c r="F9" s="3"/>
      <c r="G9" s="13" t="str">
        <f t="shared" si="2"/>
        <v>Matthew</v>
      </c>
      <c r="H9" s="1">
        <v>9</v>
      </c>
      <c r="I9" s="1">
        <v>1</v>
      </c>
      <c r="J9" s="1">
        <v>38</v>
      </c>
      <c r="K9" s="27">
        <f t="shared" si="4"/>
        <v>7</v>
      </c>
    </row>
    <row r="10" spans="1:11" x14ac:dyDescent="0.2">
      <c r="A10" s="32">
        <f>Week07+7</f>
        <v>44122</v>
      </c>
      <c r="B10" s="11" t="str">
        <f t="shared" si="5"/>
        <v>Matthew</v>
      </c>
      <c r="C10" s="14" t="str">
        <f t="shared" si="6"/>
        <v>10:1-42</v>
      </c>
      <c r="D10" s="3"/>
      <c r="E10" s="7">
        <f t="shared" si="7"/>
        <v>42</v>
      </c>
      <c r="F10" s="3"/>
      <c r="G10" s="13" t="str">
        <f t="shared" si="2"/>
        <v>Matthew</v>
      </c>
      <c r="H10" s="1">
        <v>10</v>
      </c>
      <c r="I10" s="1">
        <v>1</v>
      </c>
      <c r="J10" s="1">
        <v>42</v>
      </c>
      <c r="K10" s="27">
        <f t="shared" si="4"/>
        <v>8</v>
      </c>
    </row>
    <row r="11" spans="1:11" x14ac:dyDescent="0.2">
      <c r="A11" s="32">
        <f>Week08+7</f>
        <v>44129</v>
      </c>
      <c r="B11" s="11" t="str">
        <f>IF(G11&gt;" ",G11,"Review")</f>
        <v>Review</v>
      </c>
      <c r="C11" s="14" t="str">
        <f t="shared" si="6"/>
        <v/>
      </c>
      <c r="D11" s="3"/>
      <c r="E11" s="7" t="str">
        <f>IF(J11-I11+1&gt;1,J11-I11+1,"")</f>
        <v/>
      </c>
      <c r="F11" s="3"/>
      <c r="G11" s="13"/>
      <c r="K11" s="27">
        <f t="shared" si="4"/>
        <v>9</v>
      </c>
    </row>
    <row r="12" spans="1:11" s="6" customFormat="1" ht="30.75" customHeight="1" x14ac:dyDescent="0.2">
      <c r="A12" s="33" t="str">
        <f>CONCATENATE(TEXT(A11+6,"mmmm")," ",DAY(A11+6),", Saturday")</f>
        <v>October 31, Saturday</v>
      </c>
      <c r="B12" s="42" t="s">
        <v>23</v>
      </c>
      <c r="C12" s="43"/>
      <c r="D12" s="43"/>
      <c r="E12" s="44"/>
      <c r="F12" s="5">
        <f>SUM(E7:E11)</f>
        <v>143</v>
      </c>
      <c r="G12" s="13" t="str">
        <f>IF(H12&gt;0,"Matthew"," ")</f>
        <v xml:space="preserve"> </v>
      </c>
      <c r="K12" s="27"/>
    </row>
    <row r="13" spans="1:11" x14ac:dyDescent="0.2">
      <c r="A13" s="32">
        <f>Week09+7</f>
        <v>44136</v>
      </c>
      <c r="B13" s="11" t="str">
        <f>IF(G13&gt;" ",G13,"Review")</f>
        <v>Matthew</v>
      </c>
      <c r="C13" s="14" t="str">
        <f>IF(H13&gt;0,CONCATENATE(H13,":",I13,"-",J13),"")</f>
        <v>11:1-30</v>
      </c>
      <c r="D13" s="3"/>
      <c r="E13" s="7">
        <f>IF(J13-I13+1&gt;1,J13-I13+1,"")</f>
        <v>30</v>
      </c>
      <c r="F13" s="3"/>
      <c r="G13" s="13" t="str">
        <f>IF(H13&gt;0,"Matthew"," ")</f>
        <v>Matthew</v>
      </c>
      <c r="H13" s="1">
        <v>11</v>
      </c>
      <c r="I13" s="1">
        <v>1</v>
      </c>
      <c r="J13" s="1">
        <v>30</v>
      </c>
      <c r="K13" s="27">
        <f>K11+1</f>
        <v>10</v>
      </c>
    </row>
    <row r="14" spans="1:11" x14ac:dyDescent="0.2">
      <c r="A14" s="32">
        <f>Week10+7</f>
        <v>44143</v>
      </c>
      <c r="B14" s="11" t="str">
        <f>IF(G14&gt;" ",G14,"Review")</f>
        <v>Matthew</v>
      </c>
      <c r="C14" s="14" t="str">
        <f>IF(H14&gt;0,CONCATENATE(H14,":",I14,"-",J14),"")</f>
        <v>12:1-50</v>
      </c>
      <c r="D14" s="3"/>
      <c r="E14" s="7">
        <f>IF(J14-I14+1&gt;1,J14-I14+1,"")</f>
        <v>50</v>
      </c>
      <c r="F14" s="3"/>
      <c r="G14" s="13" t="str">
        <f>IF(H14&gt;0,"Matthew"," ")</f>
        <v>Matthew</v>
      </c>
      <c r="H14" s="1">
        <v>12</v>
      </c>
      <c r="I14" s="1">
        <v>1</v>
      </c>
      <c r="J14" s="1">
        <v>50</v>
      </c>
      <c r="K14" s="27">
        <f>K13+1</f>
        <v>11</v>
      </c>
    </row>
    <row r="15" spans="1:11" x14ac:dyDescent="0.2">
      <c r="A15" s="32">
        <f>Week11+7</f>
        <v>44150</v>
      </c>
      <c r="B15" s="11" t="str">
        <f>IF(G15&gt;" ",G15,"Review")</f>
        <v>Matthew</v>
      </c>
      <c r="C15" s="14" t="str">
        <f>IF(H15&gt;0,CONCATENATE(H15,":",I15,"-",J15),"")</f>
        <v>14:1-36</v>
      </c>
      <c r="D15" s="3"/>
      <c r="E15" s="7">
        <f>IF(J15-I15+1&gt;1,J15-I15+1,"")</f>
        <v>36</v>
      </c>
      <c r="F15" s="3"/>
      <c r="G15" s="13" t="str">
        <f>IF(H15&gt;0,"Matthew"," ")</f>
        <v>Matthew</v>
      </c>
      <c r="H15" s="1">
        <v>14</v>
      </c>
      <c r="I15" s="1">
        <v>1</v>
      </c>
      <c r="J15" s="1">
        <v>36</v>
      </c>
      <c r="K15" s="27">
        <f>K14+1</f>
        <v>12</v>
      </c>
    </row>
    <row r="16" spans="1:11" x14ac:dyDescent="0.2">
      <c r="A16" s="32">
        <f>Week12+7</f>
        <v>44157</v>
      </c>
      <c r="B16" s="11" t="str">
        <f>IF(G16&gt;" ",G16,"Review")</f>
        <v>Matthew</v>
      </c>
      <c r="C16" s="14" t="str">
        <f>IF(H16&gt;0,CONCATENATE(H16,":",I16,"-",J16),"")</f>
        <v>15:1-39</v>
      </c>
      <c r="D16" s="3"/>
      <c r="E16" s="7">
        <f>IF(J16-I16+1&gt;1,J16-I16+1,"")</f>
        <v>39</v>
      </c>
      <c r="F16" s="3"/>
      <c r="G16" s="13" t="str">
        <f>IF(H16&gt;0,"Matthew"," ")</f>
        <v>Matthew</v>
      </c>
      <c r="H16" s="1">
        <v>15</v>
      </c>
      <c r="I16" s="1">
        <v>1</v>
      </c>
      <c r="J16" s="1">
        <v>39</v>
      </c>
      <c r="K16" s="27">
        <f>K15+1</f>
        <v>13</v>
      </c>
    </row>
    <row r="17" spans="1:11" ht="15.75" customHeight="1" x14ac:dyDescent="0.2">
      <c r="A17" s="32">
        <f>Week13+7</f>
        <v>44164</v>
      </c>
      <c r="B17" s="11" t="str">
        <f t="shared" ref="B17" si="8">IF(G17&gt;" ",G17,"Review")</f>
        <v>Review</v>
      </c>
      <c r="C17" s="14" t="str">
        <f t="shared" ref="C17" si="9">IF(H17&gt;0,CONCATENATE(H17,":",I17,"-",J17),"")</f>
        <v/>
      </c>
      <c r="D17" s="3"/>
      <c r="E17" s="7" t="str">
        <f t="shared" ref="E17" si="10">IF(J17-I17+1&gt;1,J17-I17+1,"")</f>
        <v/>
      </c>
      <c r="F17" s="3"/>
      <c r="G17" s="13"/>
      <c r="K17" s="27">
        <f>K16+1</f>
        <v>14</v>
      </c>
    </row>
    <row r="18" spans="1:11" s="6" customFormat="1" ht="30.75" customHeight="1" x14ac:dyDescent="0.2">
      <c r="A18" s="33" t="str">
        <f>CONCATENATE(TEXT(A17+6,"mmmm")," ",DAY(A17+6),", Saturday")</f>
        <v>December 5, Saturday</v>
      </c>
      <c r="B18" s="37" t="s">
        <v>24</v>
      </c>
      <c r="C18" s="38"/>
      <c r="D18" s="38"/>
      <c r="E18" s="39"/>
      <c r="F18" s="5">
        <f>SUM(E13:E17)</f>
        <v>155</v>
      </c>
      <c r="G18" s="13" t="str">
        <f>IF(H18&gt;0,"Matthew"," ")</f>
        <v xml:space="preserve"> </v>
      </c>
      <c r="K18" s="27"/>
    </row>
    <row r="19" spans="1:11" x14ac:dyDescent="0.2">
      <c r="A19" s="32">
        <f>Week14+7</f>
        <v>44171</v>
      </c>
      <c r="B19" s="11" t="str">
        <f t="shared" ref="B19:B24" si="11">IF(G19&gt;" ",G19,"Review")</f>
        <v>Matthew</v>
      </c>
      <c r="C19" s="14" t="str">
        <f>IF(H19&gt;0,CONCATENATE(H19,":",I19,"-",J19),"")</f>
        <v>16:1-28</v>
      </c>
      <c r="D19" s="3"/>
      <c r="E19" s="7">
        <f t="shared" ref="E19:E22" si="12">IF(J19-I19+1&gt;1,J19-I19+1,"")</f>
        <v>28</v>
      </c>
      <c r="F19" s="3"/>
      <c r="G19" s="13" t="str">
        <f>IF(H19&gt;0,"Matthew"," ")</f>
        <v>Matthew</v>
      </c>
      <c r="H19" s="1">
        <v>16</v>
      </c>
      <c r="I19" s="1">
        <v>1</v>
      </c>
      <c r="J19" s="1">
        <v>28</v>
      </c>
      <c r="K19" s="27">
        <f>K17+1</f>
        <v>15</v>
      </c>
    </row>
    <row r="20" spans="1:11" x14ac:dyDescent="0.2">
      <c r="A20" s="32">
        <f>Week15+7</f>
        <v>44178</v>
      </c>
      <c r="B20" s="11" t="str">
        <f t="shared" si="11"/>
        <v>Matthew</v>
      </c>
      <c r="C20" s="14" t="str">
        <f t="shared" ref="C20:C21" si="13">IF(H20&gt;0,CONCATENATE(H20,":",I20,"-",J20),"")</f>
        <v>17:1-27</v>
      </c>
      <c r="D20" s="3"/>
      <c r="E20" s="7">
        <v>26</v>
      </c>
      <c r="F20" s="3"/>
      <c r="G20" s="13" t="str">
        <f>IF(H20&gt;0,"Matthew"," ")</f>
        <v>Matthew</v>
      </c>
      <c r="H20" s="1">
        <v>17</v>
      </c>
      <c r="I20" s="1">
        <v>1</v>
      </c>
      <c r="J20" s="1">
        <v>27</v>
      </c>
      <c r="K20" s="27">
        <f t="shared" si="4"/>
        <v>16</v>
      </c>
    </row>
    <row r="21" spans="1:11" x14ac:dyDescent="0.2">
      <c r="A21" s="32">
        <f>Week16+7</f>
        <v>44185</v>
      </c>
      <c r="B21" s="17" t="s">
        <v>3</v>
      </c>
      <c r="C21" s="14" t="str">
        <f t="shared" si="13"/>
        <v/>
      </c>
      <c r="D21" s="3"/>
      <c r="E21" s="7" t="str">
        <f t="shared" si="12"/>
        <v/>
      </c>
      <c r="F21" s="3"/>
      <c r="G21" s="13"/>
    </row>
    <row r="22" spans="1:11" ht="15.75" customHeight="1" x14ac:dyDescent="0.2">
      <c r="A22" s="32">
        <f>Week17+7</f>
        <v>44192</v>
      </c>
      <c r="B22" s="17" t="s">
        <v>4</v>
      </c>
      <c r="C22" s="14" t="str">
        <f>IF(H22&gt;0,CONCATENATE(H22,":",I22,"-",J22),"")</f>
        <v/>
      </c>
      <c r="D22" s="3"/>
      <c r="E22" s="7" t="str">
        <f t="shared" si="12"/>
        <v/>
      </c>
      <c r="F22" s="3"/>
      <c r="G22" s="13"/>
    </row>
    <row r="23" spans="1:11" x14ac:dyDescent="0.2">
      <c r="A23" s="32">
        <f>Week18+7</f>
        <v>44199</v>
      </c>
      <c r="B23" s="11" t="str">
        <f t="shared" si="11"/>
        <v>Matthew</v>
      </c>
      <c r="C23" s="14" t="str">
        <f t="shared" ref="C23:C24" si="14">IF(H23&gt;0,CONCATENATE(H23,":",I23,"-",J23),"")</f>
        <v>18:1-35</v>
      </c>
      <c r="D23" s="3"/>
      <c r="E23" s="7">
        <v>34</v>
      </c>
      <c r="F23" s="3"/>
      <c r="G23" s="13" t="str">
        <f>IF(H23&gt;0,"Matthew"," ")</f>
        <v>Matthew</v>
      </c>
      <c r="H23" s="1">
        <v>18</v>
      </c>
      <c r="I23" s="1">
        <v>1</v>
      </c>
      <c r="J23" s="1">
        <v>35</v>
      </c>
      <c r="K23" s="27">
        <f>K20+1</f>
        <v>17</v>
      </c>
    </row>
    <row r="24" spans="1:11" x14ac:dyDescent="0.2">
      <c r="A24" s="32">
        <f>Week19+7</f>
        <v>44206</v>
      </c>
      <c r="B24" s="11" t="str">
        <f t="shared" si="11"/>
        <v>Review</v>
      </c>
      <c r="C24" s="14" t="str">
        <f t="shared" si="14"/>
        <v/>
      </c>
      <c r="D24" s="3"/>
      <c r="E24" s="7"/>
      <c r="F24" s="3"/>
      <c r="G24" s="13"/>
      <c r="K24" s="27">
        <f>K23+1</f>
        <v>18</v>
      </c>
    </row>
    <row r="25" spans="1:11" s="6" customFormat="1" ht="30.75" customHeight="1" x14ac:dyDescent="0.2">
      <c r="A25" s="34" t="s">
        <v>18</v>
      </c>
      <c r="B25" s="37" t="s">
        <v>11</v>
      </c>
      <c r="C25" s="38"/>
      <c r="D25" s="38"/>
      <c r="E25" s="39"/>
      <c r="F25" s="5">
        <f>SUM(E19:E24)</f>
        <v>88</v>
      </c>
      <c r="G25" s="13" t="str">
        <f>IF(H25&gt;0,"Matthew"," ")</f>
        <v xml:space="preserve"> </v>
      </c>
      <c r="K25" s="27"/>
    </row>
    <row r="26" spans="1:11" x14ac:dyDescent="0.2">
      <c r="A26" s="32">
        <f>Week20+7</f>
        <v>44213</v>
      </c>
      <c r="B26" s="11" t="str">
        <f t="shared" ref="B26:B29" si="15">IF(G26&gt;" ",G26,"Review")</f>
        <v>Matthew</v>
      </c>
      <c r="C26" s="14" t="str">
        <f t="shared" ref="C26:C29" si="16">IF(H26&gt;0,CONCATENATE(H26,":",I26,"-",J26),"")</f>
        <v>19:1-30</v>
      </c>
      <c r="D26" s="3"/>
      <c r="E26" s="7">
        <v>34</v>
      </c>
      <c r="F26" s="3"/>
      <c r="G26" s="13" t="str">
        <f>IF(H26&gt;0,"Matthew"," ")</f>
        <v>Matthew</v>
      </c>
      <c r="H26" s="1">
        <v>19</v>
      </c>
      <c r="I26" s="1">
        <v>1</v>
      </c>
      <c r="J26" s="1">
        <v>30</v>
      </c>
      <c r="K26" s="27">
        <f>K24+1</f>
        <v>19</v>
      </c>
    </row>
    <row r="27" spans="1:11" ht="15.75" customHeight="1" x14ac:dyDescent="0.2">
      <c r="A27" s="32">
        <f>Week21+7</f>
        <v>44220</v>
      </c>
      <c r="B27" s="11" t="str">
        <f t="shared" si="15"/>
        <v>Matthew</v>
      </c>
      <c r="C27" s="14" t="str">
        <f t="shared" si="16"/>
        <v>20:1-34</v>
      </c>
      <c r="D27" s="3"/>
      <c r="E27" s="7">
        <v>30</v>
      </c>
      <c r="F27" s="3"/>
      <c r="G27" s="13" t="str">
        <f>IF(H27&gt;0,"Matthew"," ")</f>
        <v>Matthew</v>
      </c>
      <c r="H27" s="1">
        <v>20</v>
      </c>
      <c r="I27" s="1">
        <v>1</v>
      </c>
      <c r="J27" s="1">
        <v>34</v>
      </c>
      <c r="K27" s="27">
        <f>K26+1</f>
        <v>20</v>
      </c>
    </row>
    <row r="28" spans="1:11" x14ac:dyDescent="0.2">
      <c r="A28" s="32">
        <f>Week22+7</f>
        <v>44227</v>
      </c>
      <c r="B28" s="11" t="str">
        <f t="shared" si="15"/>
        <v>Matthew</v>
      </c>
      <c r="C28" s="14" t="str">
        <f t="shared" si="16"/>
        <v>21:1-46</v>
      </c>
      <c r="D28" s="3"/>
      <c r="E28" s="7">
        <f t="shared" ref="E28:E40" si="17">IF(J28-I28+1&gt;1,J28-I28+1,"")</f>
        <v>46</v>
      </c>
      <c r="F28" s="3"/>
      <c r="G28" s="13" t="str">
        <f>IF(H28&gt;0,"Matthew"," ")</f>
        <v>Matthew</v>
      </c>
      <c r="H28" s="1">
        <v>21</v>
      </c>
      <c r="I28" s="1">
        <v>1</v>
      </c>
      <c r="J28" s="1">
        <v>46</v>
      </c>
      <c r="K28" s="27">
        <f t="shared" ref="K28:K29" si="18">K27+1</f>
        <v>21</v>
      </c>
    </row>
    <row r="29" spans="1:11" x14ac:dyDescent="0.2">
      <c r="A29" s="32">
        <f>Week23+7</f>
        <v>44234</v>
      </c>
      <c r="B29" s="11" t="str">
        <f t="shared" si="15"/>
        <v>Review</v>
      </c>
      <c r="C29" s="14" t="str">
        <f t="shared" si="16"/>
        <v/>
      </c>
      <c r="D29" s="3"/>
      <c r="E29" s="7" t="str">
        <f t="shared" si="17"/>
        <v/>
      </c>
      <c r="F29" s="3"/>
      <c r="G29" s="13"/>
      <c r="K29" s="27">
        <f t="shared" si="18"/>
        <v>22</v>
      </c>
    </row>
    <row r="30" spans="1:11" s="6" customFormat="1" ht="30.75" customHeight="1" x14ac:dyDescent="0.2">
      <c r="A30" s="33" t="str">
        <f>CONCATENATE(TEXT(A29+6,"mmmm")," ",DAY(A29+6),", Saturday")</f>
        <v>February 13, Saturday</v>
      </c>
      <c r="B30" s="37" t="s">
        <v>25</v>
      </c>
      <c r="C30" s="38"/>
      <c r="D30" s="38"/>
      <c r="E30" s="39"/>
      <c r="F30" s="5">
        <f>SUM(E26:E29)</f>
        <v>110</v>
      </c>
      <c r="G30" s="19"/>
      <c r="K30" s="27"/>
    </row>
    <row r="31" spans="1:11" x14ac:dyDescent="0.2">
      <c r="A31" s="32">
        <f>Week24+7</f>
        <v>44241</v>
      </c>
      <c r="B31" s="11" t="str">
        <f>IF(G31&gt;" ",G31,"Review")</f>
        <v>Matthew</v>
      </c>
      <c r="C31" s="14" t="str">
        <f>IF(H31&gt;0,CONCATENATE(H31,":",I31,"-",J31),"")</f>
        <v>22:1-46</v>
      </c>
      <c r="D31" s="3"/>
      <c r="E31" s="7">
        <f>IF(J31-I31+1&gt;1,J31-I31+1,"")</f>
        <v>46</v>
      </c>
      <c r="F31" s="3"/>
      <c r="G31" s="13" t="str">
        <f>IF(H31&gt;0,"Matthew"," ")</f>
        <v>Matthew</v>
      </c>
      <c r="H31" s="1">
        <v>22</v>
      </c>
      <c r="I31" s="1">
        <v>1</v>
      </c>
      <c r="J31" s="1">
        <v>46</v>
      </c>
      <c r="K31" s="27">
        <f>K29+1</f>
        <v>23</v>
      </c>
    </row>
    <row r="32" spans="1:11" x14ac:dyDescent="0.2">
      <c r="A32" s="32">
        <f>Week25+7</f>
        <v>44248</v>
      </c>
      <c r="B32" s="11" t="str">
        <f>IF(G32&gt;" ",G32,"Review")</f>
        <v>Matthew</v>
      </c>
      <c r="C32" s="14" t="str">
        <f>IF(H32&gt;0,CONCATENATE(H32,":",I32,"-",J32),"")</f>
        <v>26:1-35</v>
      </c>
      <c r="D32" s="3"/>
      <c r="E32" s="7">
        <f>IF(J32-I32+1&gt;1,J32-I32+1,"")</f>
        <v>35</v>
      </c>
      <c r="F32" s="3"/>
      <c r="G32" s="13" t="str">
        <f>IF(H32&gt;0,"Matthew"," ")</f>
        <v>Matthew</v>
      </c>
      <c r="H32" s="1">
        <v>26</v>
      </c>
      <c r="I32" s="1">
        <v>1</v>
      </c>
      <c r="J32" s="1">
        <v>35</v>
      </c>
      <c r="K32" s="27">
        <f t="shared" si="4"/>
        <v>24</v>
      </c>
    </row>
    <row r="33" spans="1:15" ht="15.75" customHeight="1" x14ac:dyDescent="0.2">
      <c r="A33" s="32">
        <f>Week26+7</f>
        <v>44255</v>
      </c>
      <c r="B33" s="11" t="str">
        <f>IF(G33&gt;" ",G33,"Review")</f>
        <v>Matthew</v>
      </c>
      <c r="C33" s="14" t="str">
        <f>IF(H33&gt;0,CONCATENATE(H33,":",I33,"-",J33),"")</f>
        <v>26:36-75</v>
      </c>
      <c r="D33" s="3"/>
      <c r="E33" s="7">
        <f>IF(J33-I33+1&gt;1,J33-I33+1,"")</f>
        <v>40</v>
      </c>
      <c r="F33" s="3"/>
      <c r="G33" s="13" t="str">
        <f>IF(H33&gt;0,"Matthew"," ")</f>
        <v>Matthew</v>
      </c>
      <c r="H33" s="1">
        <v>26</v>
      </c>
      <c r="I33" s="1">
        <v>36</v>
      </c>
      <c r="J33" s="1">
        <v>75</v>
      </c>
      <c r="K33" s="27">
        <f t="shared" si="4"/>
        <v>25</v>
      </c>
    </row>
    <row r="34" spans="1:15" x14ac:dyDescent="0.2">
      <c r="A34" s="32">
        <f>Week27+7</f>
        <v>44262</v>
      </c>
      <c r="B34" s="11" t="str">
        <f>IF(G34&gt;" ",G34,"Review")</f>
        <v>Review</v>
      </c>
      <c r="C34" s="14" t="str">
        <f>IF(H34&gt;0,CONCATENATE(H34,":",I34,"-",J34),"")</f>
        <v/>
      </c>
      <c r="D34" s="3"/>
      <c r="E34" s="7" t="str">
        <f>IF(J34-I34+1&gt;1,J34-I34+1,"")</f>
        <v/>
      </c>
      <c r="F34" s="3"/>
      <c r="G34" s="13"/>
      <c r="K34" s="27">
        <f t="shared" si="4"/>
        <v>26</v>
      </c>
    </row>
    <row r="35" spans="1:15" s="6" customFormat="1" ht="30.75" customHeight="1" x14ac:dyDescent="0.2">
      <c r="A35" s="33" t="str">
        <f>CONCATENATE(TEXT(A34+6,"mmmm")," ",DAY(A34+6),", Saturday")</f>
        <v>March 13, Saturday</v>
      </c>
      <c r="B35" s="37" t="s">
        <v>26</v>
      </c>
      <c r="C35" s="38"/>
      <c r="D35" s="38"/>
      <c r="E35" s="39"/>
      <c r="F35" s="5">
        <f>SUM(E31:E34)</f>
        <v>121</v>
      </c>
      <c r="G35" s="19"/>
      <c r="K35" s="27"/>
      <c r="O35" s="1"/>
    </row>
    <row r="36" spans="1:15" x14ac:dyDescent="0.2">
      <c r="A36" s="32">
        <f>Week28+7</f>
        <v>44269</v>
      </c>
      <c r="B36" s="11" t="str">
        <f t="shared" ref="B36" si="19">IF(G36&gt;" ",G36,"Review")</f>
        <v>Matthew</v>
      </c>
      <c r="C36" s="14" t="str">
        <f>IF(H36&gt;0,CONCATENATE(H36,":",I36,"-",J36),"")</f>
        <v>27:1-31</v>
      </c>
      <c r="D36" s="3"/>
      <c r="E36" s="7">
        <f>IF(J36-I36+1&gt;1,J36-I36+1,"")</f>
        <v>31</v>
      </c>
      <c r="F36" s="3"/>
      <c r="G36" s="13" t="str">
        <f>IF(H36&gt;0,"Matthew"," ")</f>
        <v>Matthew</v>
      </c>
      <c r="H36" s="1">
        <v>27</v>
      </c>
      <c r="I36" s="1">
        <v>1</v>
      </c>
      <c r="J36" s="1">
        <v>31</v>
      </c>
      <c r="K36" s="27">
        <f>K34+1</f>
        <v>27</v>
      </c>
    </row>
    <row r="37" spans="1:15" x14ac:dyDescent="0.2">
      <c r="A37" s="32">
        <f>Week29+7</f>
        <v>44276</v>
      </c>
      <c r="B37" s="11" t="str">
        <f t="shared" ref="B37:B41" si="20">IF(G37&gt;" ",G37,"Review")</f>
        <v>Matthew</v>
      </c>
      <c r="C37" s="14" t="str">
        <f t="shared" ref="C37:C41" si="21">IF(H37&gt;0,CONCATENATE(H37,":",I37,"-",J37),"")</f>
        <v>27:32-66</v>
      </c>
      <c r="D37" s="3"/>
      <c r="E37" s="7">
        <f t="shared" ref="E37" si="22">IF(J37-I37+1&gt;1,J37-I37+1,"")</f>
        <v>35</v>
      </c>
      <c r="F37" s="3"/>
      <c r="G37" s="13" t="str">
        <f>IF(H37&gt;0,"Matthew"," ")</f>
        <v>Matthew</v>
      </c>
      <c r="H37" s="1">
        <v>27</v>
      </c>
      <c r="I37" s="1">
        <v>32</v>
      </c>
      <c r="J37" s="1">
        <v>66</v>
      </c>
      <c r="K37" s="27">
        <f>K36+1</f>
        <v>28</v>
      </c>
    </row>
    <row r="38" spans="1:15" s="2" customFormat="1" x14ac:dyDescent="0.2">
      <c r="A38" s="32">
        <f>Week30+7</f>
        <v>44283</v>
      </c>
      <c r="B38" s="49" t="s">
        <v>17</v>
      </c>
      <c r="C38" s="50"/>
      <c r="D38" s="3"/>
      <c r="E38" s="7" t="str">
        <f t="shared" si="17"/>
        <v/>
      </c>
      <c r="F38" s="3"/>
      <c r="G38" s="13"/>
      <c r="H38" s="1"/>
      <c r="I38" s="1"/>
      <c r="J38" s="1"/>
      <c r="K38" s="27">
        <f t="shared" si="4"/>
        <v>29</v>
      </c>
    </row>
    <row r="39" spans="1:15" ht="15.75" customHeight="1" x14ac:dyDescent="0.2">
      <c r="A39" s="32">
        <f>Week31+7</f>
        <v>44290</v>
      </c>
      <c r="B39" s="11" t="str">
        <f t="shared" si="20"/>
        <v>Matthew</v>
      </c>
      <c r="C39" s="14" t="str">
        <f t="shared" si="21"/>
        <v>28:1-20</v>
      </c>
      <c r="D39" s="3"/>
      <c r="E39" s="7">
        <f t="shared" si="17"/>
        <v>20</v>
      </c>
      <c r="F39" s="3"/>
      <c r="G39" s="13" t="str">
        <f>IF(H39&gt;0,"Matthew"," ")</f>
        <v>Matthew</v>
      </c>
      <c r="H39" s="1">
        <v>28</v>
      </c>
      <c r="I39" s="1">
        <v>1</v>
      </c>
      <c r="J39" s="1">
        <v>20</v>
      </c>
      <c r="K39" s="27">
        <f t="shared" si="4"/>
        <v>30</v>
      </c>
    </row>
    <row r="40" spans="1:15" x14ac:dyDescent="0.2">
      <c r="A40" s="32">
        <f>Week32+7</f>
        <v>44297</v>
      </c>
      <c r="B40" s="11" t="str">
        <f t="shared" si="20"/>
        <v>Review</v>
      </c>
      <c r="C40" s="14" t="str">
        <f t="shared" si="21"/>
        <v/>
      </c>
      <c r="D40" s="3"/>
      <c r="E40" s="7" t="str">
        <f t="shared" si="17"/>
        <v/>
      </c>
      <c r="F40" s="3"/>
      <c r="G40" s="13"/>
      <c r="K40" s="27">
        <f t="shared" si="4"/>
        <v>31</v>
      </c>
    </row>
    <row r="41" spans="1:15" x14ac:dyDescent="0.2">
      <c r="A41" s="32">
        <f>Week33+7</f>
        <v>44304</v>
      </c>
      <c r="B41" s="11" t="str">
        <f t="shared" si="20"/>
        <v>Review</v>
      </c>
      <c r="C41" s="14" t="str">
        <f t="shared" si="21"/>
        <v/>
      </c>
      <c r="D41" s="3"/>
      <c r="E41" s="7" t="str">
        <f t="shared" ref="E41" si="23">IF(J41-I41+1&gt;1,J41-I41+1,"")</f>
        <v/>
      </c>
      <c r="F41" s="3"/>
      <c r="G41" s="13"/>
      <c r="K41" s="27">
        <f t="shared" si="4"/>
        <v>32</v>
      </c>
    </row>
    <row r="42" spans="1:15" x14ac:dyDescent="0.2">
      <c r="A42" s="35" t="s">
        <v>19</v>
      </c>
      <c r="B42" s="45" t="s">
        <v>8</v>
      </c>
      <c r="C42" s="46"/>
      <c r="D42" s="9" t="s">
        <v>27</v>
      </c>
      <c r="E42" s="10" t="str">
        <f>IF(J42-I42+1&gt;1,J42-I42+1,"")</f>
        <v/>
      </c>
      <c r="F42" s="3"/>
      <c r="G42" s="13"/>
    </row>
    <row r="43" spans="1:15" s="6" customFormat="1" ht="30.75" customHeight="1" x14ac:dyDescent="0.2">
      <c r="A43" s="34" t="s">
        <v>20</v>
      </c>
      <c r="B43" s="38" t="s">
        <v>12</v>
      </c>
      <c r="C43" s="38"/>
      <c r="D43" s="38"/>
      <c r="E43" s="39"/>
      <c r="F43" s="5">
        <f>SUM(E36:E42)</f>
        <v>86</v>
      </c>
      <c r="G43" s="19"/>
      <c r="K43" s="27"/>
    </row>
    <row r="44" spans="1:15" x14ac:dyDescent="0.2">
      <c r="B44" s="8"/>
      <c r="C44" s="16"/>
      <c r="D44" s="8"/>
      <c r="E44" s="8" t="s">
        <v>5</v>
      </c>
      <c r="F44" s="12">
        <f>SUM(F1:F43)</f>
        <v>858</v>
      </c>
      <c r="G44" s="12"/>
      <c r="J44" s="1">
        <f>898/7</f>
        <v>128.28571428571428</v>
      </c>
    </row>
    <row r="45" spans="1:15" ht="54" customHeight="1" x14ac:dyDescent="0.25">
      <c r="A45" s="47" t="s">
        <v>14</v>
      </c>
      <c r="B45" s="48"/>
      <c r="D45" s="26" t="s">
        <v>13</v>
      </c>
      <c r="E45" s="40" t="s">
        <v>21</v>
      </c>
      <c r="F45" s="41"/>
      <c r="G45" s="12"/>
    </row>
    <row r="46" spans="1:15" ht="15.75" x14ac:dyDescent="0.25">
      <c r="F46" s="20"/>
      <c r="K46" s="29"/>
    </row>
    <row r="47" spans="1:15" ht="15.75" x14ac:dyDescent="0.25">
      <c r="F47" s="20"/>
    </row>
    <row r="51" spans="11:11" x14ac:dyDescent="0.2">
      <c r="K51" s="28"/>
    </row>
  </sheetData>
  <mergeCells count="11">
    <mergeCell ref="B6:E6"/>
    <mergeCell ref="B35:E35"/>
    <mergeCell ref="E45:F45"/>
    <mergeCell ref="B43:E43"/>
    <mergeCell ref="B12:E12"/>
    <mergeCell ref="B25:E25"/>
    <mergeCell ref="B30:E30"/>
    <mergeCell ref="B42:C42"/>
    <mergeCell ref="A45:B45"/>
    <mergeCell ref="B18:E18"/>
    <mergeCell ref="B38:C38"/>
  </mergeCells>
  <phoneticPr fontId="2" type="noConversion"/>
  <printOptions horizontalCentered="1"/>
  <pageMargins left="0.35" right="0.35" top="1" bottom="0" header="0.3" footer="0"/>
  <pageSetup scale="77" orientation="portrait" r:id="rId1"/>
  <headerFooter scaleWithDoc="0">
    <oddHeader>&amp;C&amp;"Arial,Regular"&amp;16NCD Bible Quizzing 
Weekly Schedule 2020-2021&amp;RUpdated 4/3/2020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40</vt:i4>
      </vt:variant>
    </vt:vector>
  </HeadingPairs>
  <TitlesOfParts>
    <vt:vector size="41" baseType="lpstr">
      <vt:lpstr>Sheet1</vt:lpstr>
      <vt:lpstr>Hebrews</vt:lpstr>
      <vt:lpstr>I_Peter</vt:lpstr>
      <vt:lpstr>IIPeter</vt:lpstr>
      <vt:lpstr>IPeter</vt:lpstr>
      <vt:lpstr>Sheet1!Print_Area</vt:lpstr>
      <vt:lpstr>Week01</vt:lpstr>
      <vt:lpstr>Week02</vt:lpstr>
      <vt:lpstr>Week03</vt:lpstr>
      <vt:lpstr>Week04</vt:lpstr>
      <vt:lpstr>Week05</vt:lpstr>
      <vt:lpstr>Week06</vt:lpstr>
      <vt:lpstr>Week07</vt:lpstr>
      <vt:lpstr>Week08</vt:lpstr>
      <vt:lpstr>Week09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Week29</vt:lpstr>
      <vt:lpstr>Week30</vt:lpstr>
      <vt:lpstr>Week31</vt:lpstr>
      <vt:lpstr>Week32</vt:lpstr>
      <vt:lpstr>Week33</vt:lpstr>
      <vt:lpstr>Week34</vt:lpstr>
      <vt:lpstr>x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</dc:creator>
  <cp:lastModifiedBy>Helen Osterlund</cp:lastModifiedBy>
  <cp:lastPrinted>2020-04-03T20:52:14Z</cp:lastPrinted>
  <dcterms:created xsi:type="dcterms:W3CDTF">2017-06-19T14:04:25Z</dcterms:created>
  <dcterms:modified xsi:type="dcterms:W3CDTF">2020-04-03T23:59:04Z</dcterms:modified>
</cp:coreProperties>
</file>